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Eigene Daten Local\Stammdaten 2024\"/>
    </mc:Choice>
  </mc:AlternateContent>
  <xr:revisionPtr revIDLastSave="0" documentId="13_ncr:1_{0D427518-9A39-47B0-98DA-BAE7056D4E45}" xr6:coauthVersionLast="47" xr6:coauthVersionMax="47" xr10:uidLastSave="{00000000-0000-0000-0000-000000000000}"/>
  <workbookProtection lockWindows="1"/>
  <bookViews>
    <workbookView xWindow="-120" yWindow="-120" windowWidth="26895" windowHeight="16440" xr2:uid="{00000000-000D-0000-FFFF-FFFF00000000}"/>
  </bookViews>
  <sheets>
    <sheet name="Tabelle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5" i="1" l="1"/>
  <c r="B84" i="1"/>
  <c r="C48" i="1"/>
  <c r="C85" i="1" s="1"/>
  <c r="D74" i="1"/>
  <c r="D73" i="1"/>
  <c r="B73" i="1"/>
  <c r="D72" i="1"/>
  <c r="B72" i="1"/>
  <c r="B74" i="1"/>
  <c r="C81" i="1" l="1"/>
  <c r="D81" i="1"/>
  <c r="E81" i="1"/>
  <c r="F81" i="1"/>
  <c r="G81" i="1"/>
  <c r="H81" i="1"/>
  <c r="I81" i="1"/>
  <c r="J81" i="1"/>
  <c r="K81" i="1"/>
  <c r="L81" i="1"/>
  <c r="M81" i="1"/>
  <c r="N81" i="1"/>
  <c r="O81" i="1"/>
  <c r="P81" i="1"/>
  <c r="Q81" i="1"/>
  <c r="B83" i="1"/>
  <c r="B82" i="1"/>
  <c r="B81" i="1"/>
  <c r="Q31" i="1" l="1"/>
  <c r="P31" i="1"/>
  <c r="O31" i="1"/>
  <c r="N31" i="1"/>
  <c r="M31" i="1"/>
  <c r="L31" i="1"/>
  <c r="K31" i="1"/>
  <c r="J31" i="1"/>
  <c r="I31" i="1"/>
  <c r="H31" i="1"/>
  <c r="G31" i="1"/>
  <c r="F31" i="1"/>
  <c r="E31" i="1"/>
  <c r="D31" i="1"/>
  <c r="C31" i="1"/>
  <c r="Q30" i="1"/>
  <c r="P30" i="1"/>
  <c r="O30" i="1"/>
  <c r="N30" i="1"/>
  <c r="M30" i="1"/>
  <c r="L30" i="1"/>
  <c r="K30" i="1"/>
  <c r="J30" i="1"/>
  <c r="I30" i="1"/>
  <c r="H30" i="1"/>
  <c r="G30" i="1"/>
  <c r="F30" i="1"/>
  <c r="E30" i="1"/>
  <c r="D30" i="1"/>
  <c r="C30" i="1"/>
  <c r="Q24" i="1"/>
  <c r="P24" i="1"/>
  <c r="O24" i="1"/>
  <c r="N24" i="1"/>
  <c r="M24" i="1"/>
  <c r="L24" i="1"/>
  <c r="K24" i="1"/>
  <c r="J24" i="1"/>
  <c r="I24" i="1"/>
  <c r="H24" i="1"/>
  <c r="G24" i="1"/>
  <c r="F24" i="1"/>
  <c r="E24" i="1"/>
  <c r="D24" i="1"/>
  <c r="C24" i="1"/>
  <c r="Q23" i="1"/>
  <c r="P23" i="1"/>
  <c r="O23" i="1"/>
  <c r="N23" i="1"/>
  <c r="M23" i="1"/>
  <c r="L23" i="1"/>
  <c r="K23" i="1"/>
  <c r="J23" i="1"/>
  <c r="I23" i="1"/>
  <c r="H23" i="1"/>
  <c r="G23" i="1"/>
  <c r="F23" i="1"/>
  <c r="E23" i="1"/>
  <c r="D23" i="1"/>
  <c r="C23" i="1"/>
  <c r="D12" i="1"/>
  <c r="N19" i="1" s="1"/>
  <c r="N27" i="1" s="1"/>
  <c r="H19" i="1" l="1"/>
  <c r="H27" i="1" s="1"/>
  <c r="H37" i="1" s="1"/>
  <c r="L18" i="1"/>
  <c r="L26" i="1" s="1"/>
  <c r="M19" i="1"/>
  <c r="M27" i="1" s="1"/>
  <c r="M37" i="1" s="1"/>
  <c r="G18" i="1"/>
  <c r="G26" i="1" s="1"/>
  <c r="O18" i="1"/>
  <c r="O26" i="1" s="1"/>
  <c r="P19" i="1"/>
  <c r="P27" i="1" s="1"/>
  <c r="P38" i="1" s="1"/>
  <c r="D18" i="1"/>
  <c r="D26" i="1" s="1"/>
  <c r="E19" i="1"/>
  <c r="E27" i="1" s="1"/>
  <c r="E38" i="1" s="1"/>
  <c r="H18" i="1"/>
  <c r="H26" i="1" s="1"/>
  <c r="P18" i="1"/>
  <c r="P26" i="1" s="1"/>
  <c r="I19" i="1"/>
  <c r="I27" i="1" s="1"/>
  <c r="I38" i="1" s="1"/>
  <c r="Q19" i="1"/>
  <c r="Q27" i="1" s="1"/>
  <c r="Q38" i="1" s="1"/>
  <c r="C18" i="1"/>
  <c r="C26" i="1" s="1"/>
  <c r="K18" i="1"/>
  <c r="K26" i="1" s="1"/>
  <c r="D19" i="1"/>
  <c r="D27" i="1" s="1"/>
  <c r="D38" i="1" s="1"/>
  <c r="L19" i="1"/>
  <c r="L27" i="1" s="1"/>
  <c r="L38" i="1" s="1"/>
  <c r="N37" i="1"/>
  <c r="N38" i="1"/>
  <c r="F18" i="1"/>
  <c r="F26" i="1" s="1"/>
  <c r="J18" i="1"/>
  <c r="J26" i="1" s="1"/>
  <c r="N18" i="1"/>
  <c r="N26" i="1" s="1"/>
  <c r="C19" i="1"/>
  <c r="C27" i="1" s="1"/>
  <c r="G19" i="1"/>
  <c r="G27" i="1" s="1"/>
  <c r="K19" i="1"/>
  <c r="K27" i="1" s="1"/>
  <c r="O19" i="1"/>
  <c r="O27" i="1" s="1"/>
  <c r="F33" i="1"/>
  <c r="F34" i="1" s="1"/>
  <c r="F41" i="1" s="1"/>
  <c r="F44" i="1" s="1"/>
  <c r="F83" i="1" s="1"/>
  <c r="J33" i="1"/>
  <c r="J34" i="1" s="1"/>
  <c r="J41" i="1" s="1"/>
  <c r="J44" i="1" s="1"/>
  <c r="J83" i="1" s="1"/>
  <c r="N33" i="1"/>
  <c r="C33" i="1"/>
  <c r="G33" i="1"/>
  <c r="G34" i="1" s="1"/>
  <c r="G41" i="1" s="1"/>
  <c r="G44" i="1" s="1"/>
  <c r="G83" i="1" s="1"/>
  <c r="K33" i="1"/>
  <c r="O33" i="1"/>
  <c r="D33" i="1"/>
  <c r="H33" i="1"/>
  <c r="H34" i="1" s="1"/>
  <c r="L33" i="1"/>
  <c r="L34" i="1" s="1"/>
  <c r="P33" i="1"/>
  <c r="E18" i="1"/>
  <c r="E26" i="1" s="1"/>
  <c r="I18" i="1"/>
  <c r="I26" i="1" s="1"/>
  <c r="M18" i="1"/>
  <c r="M26" i="1" s="1"/>
  <c r="Q18" i="1"/>
  <c r="Q26" i="1" s="1"/>
  <c r="F19" i="1"/>
  <c r="F27" i="1" s="1"/>
  <c r="J19" i="1"/>
  <c r="J27" i="1" s="1"/>
  <c r="E33" i="1"/>
  <c r="E34" i="1" s="1"/>
  <c r="I33" i="1"/>
  <c r="M33" i="1"/>
  <c r="M34" i="1" s="1"/>
  <c r="Q33" i="1"/>
  <c r="Q34" i="1" s="1"/>
  <c r="D34" i="1" l="1"/>
  <c r="D41" i="1" s="1"/>
  <c r="D44" i="1" s="1"/>
  <c r="D83" i="1" s="1"/>
  <c r="C34" i="1"/>
  <c r="C41" i="1" s="1"/>
  <c r="C44" i="1" s="1"/>
  <c r="C83" i="1" s="1"/>
  <c r="H38" i="1"/>
  <c r="H46" i="1" s="1"/>
  <c r="H84" i="1" s="1"/>
  <c r="Q37" i="1"/>
  <c r="Q46" i="1" s="1"/>
  <c r="Q84" i="1" s="1"/>
  <c r="M38" i="1"/>
  <c r="M46" i="1" s="1"/>
  <c r="M84" i="1" s="1"/>
  <c r="I37" i="1"/>
  <c r="I42" i="1" s="1"/>
  <c r="I43" i="1" s="1"/>
  <c r="I82" i="1" s="1"/>
  <c r="E37" i="1"/>
  <c r="E46" i="1" s="1"/>
  <c r="E84" i="1" s="1"/>
  <c r="L37" i="1"/>
  <c r="L46" i="1" s="1"/>
  <c r="L84" i="1" s="1"/>
  <c r="P37" i="1"/>
  <c r="E41" i="1"/>
  <c r="E44" i="1" s="1"/>
  <c r="E83" i="1" s="1"/>
  <c r="D37" i="1"/>
  <c r="G37" i="1"/>
  <c r="G38" i="1"/>
  <c r="J37" i="1"/>
  <c r="J38" i="1"/>
  <c r="C37" i="1"/>
  <c r="C38" i="1"/>
  <c r="O34" i="1"/>
  <c r="O41" i="1" s="1"/>
  <c r="O44" i="1" s="1"/>
  <c r="O83" i="1" s="1"/>
  <c r="Q41" i="1"/>
  <c r="Q44" i="1" s="1"/>
  <c r="Q83" i="1" s="1"/>
  <c r="N34" i="1"/>
  <c r="N46" i="1" s="1"/>
  <c r="N84" i="1" s="1"/>
  <c r="L41" i="1"/>
  <c r="L44" i="1" s="1"/>
  <c r="L83" i="1" s="1"/>
  <c r="K37" i="1"/>
  <c r="K38" i="1"/>
  <c r="F37" i="1"/>
  <c r="F38" i="1"/>
  <c r="O37" i="1"/>
  <c r="O38" i="1"/>
  <c r="N42" i="1"/>
  <c r="N43" i="1" s="1"/>
  <c r="N82" i="1" s="1"/>
  <c r="I34" i="1"/>
  <c r="I41" i="1" s="1"/>
  <c r="I44" i="1" s="1"/>
  <c r="I83" i="1" s="1"/>
  <c r="P34" i="1"/>
  <c r="P41" i="1" s="1"/>
  <c r="P44" i="1" s="1"/>
  <c r="P83" i="1" s="1"/>
  <c r="K34" i="1"/>
  <c r="K41" i="1" s="1"/>
  <c r="K44" i="1" s="1"/>
  <c r="K83" i="1" s="1"/>
  <c r="M41" i="1"/>
  <c r="M44" i="1" s="1"/>
  <c r="M83" i="1" s="1"/>
  <c r="H41" i="1"/>
  <c r="H44" i="1" s="1"/>
  <c r="H83" i="1" s="1"/>
  <c r="D46" i="1" l="1"/>
  <c r="D84" i="1" s="1"/>
  <c r="C46" i="1"/>
  <c r="C84" i="1" s="1"/>
  <c r="H42" i="1"/>
  <c r="H43" i="1" s="1"/>
  <c r="H82" i="1" s="1"/>
  <c r="M42" i="1"/>
  <c r="M43" i="1" s="1"/>
  <c r="M82" i="1" s="1"/>
  <c r="E42" i="1"/>
  <c r="E43" i="1" s="1"/>
  <c r="E82" i="1" s="1"/>
  <c r="Q42" i="1"/>
  <c r="Q43" i="1" s="1"/>
  <c r="Q82" i="1" s="1"/>
  <c r="I46" i="1"/>
  <c r="I84" i="1" s="1"/>
  <c r="F46" i="1"/>
  <c r="F84" i="1" s="1"/>
  <c r="O46" i="1"/>
  <c r="O84" i="1" s="1"/>
  <c r="G46" i="1"/>
  <c r="G84" i="1" s="1"/>
  <c r="K46" i="1"/>
  <c r="K84" i="1" s="1"/>
  <c r="J46" i="1"/>
  <c r="J84" i="1" s="1"/>
  <c r="D42" i="1"/>
  <c r="D43" i="1" s="1"/>
  <c r="D82" i="1" s="1"/>
  <c r="L42" i="1"/>
  <c r="L43" i="1" s="1"/>
  <c r="L82" i="1" s="1"/>
  <c r="P42" i="1"/>
  <c r="P43" i="1" s="1"/>
  <c r="P82" i="1" s="1"/>
  <c r="P46" i="1"/>
  <c r="P84" i="1" s="1"/>
  <c r="O42" i="1"/>
  <c r="O43" i="1" s="1"/>
  <c r="O82" i="1" s="1"/>
  <c r="F42" i="1"/>
  <c r="F43" i="1" s="1"/>
  <c r="F82" i="1" s="1"/>
  <c r="J42" i="1"/>
  <c r="J43" i="1" s="1"/>
  <c r="J82" i="1" s="1"/>
  <c r="G42" i="1"/>
  <c r="G43" i="1" s="1"/>
  <c r="G82" i="1" s="1"/>
  <c r="C42" i="1"/>
  <c r="C43" i="1" s="1"/>
  <c r="C82" i="1" s="1"/>
  <c r="N41" i="1"/>
  <c r="N44" i="1" s="1"/>
  <c r="N83" i="1" s="1"/>
  <c r="K42" i="1"/>
  <c r="K43" i="1" s="1"/>
  <c r="K82" i="1" s="1"/>
</calcChain>
</file>

<file path=xl/sharedStrings.xml><?xml version="1.0" encoding="utf-8"?>
<sst xmlns="http://schemas.openxmlformats.org/spreadsheetml/2006/main" count="58" uniqueCount="46">
  <si>
    <t>H:</t>
  </si>
  <si>
    <t>mm</t>
  </si>
  <si>
    <t>Qx:</t>
  </si>
  <si>
    <t xml:space="preserve">L1 = 82 + 35 </t>
  </si>
  <si>
    <t>Länge_Einstand</t>
  </si>
  <si>
    <t>L1:</t>
  </si>
  <si>
    <t>R6/R8/i8:</t>
  </si>
  <si>
    <t xml:space="preserve">L1 = 82 + 28 </t>
  </si>
  <si>
    <t>T:</t>
  </si>
  <si>
    <t>R3/R4/R5/R7:</t>
  </si>
  <si>
    <t xml:space="preserve">L1 = 82 + 0 </t>
  </si>
  <si>
    <t>Ausgabe</t>
  </si>
  <si>
    <t>Länge_Fenster-40mm</t>
  </si>
  <si>
    <t>L:</t>
  </si>
  <si>
    <t>Dachneigung:</t>
  </si>
  <si>
    <t>Px</t>
  </si>
  <si>
    <t>Py</t>
  </si>
  <si>
    <t>Qx</t>
  </si>
  <si>
    <t>Qy</t>
  </si>
  <si>
    <t>P1x</t>
  </si>
  <si>
    <t>P1y</t>
  </si>
  <si>
    <t>Q1x</t>
  </si>
  <si>
    <t>Q1y</t>
  </si>
  <si>
    <t>f(x)= ax + b</t>
  </si>
  <si>
    <t>a</t>
  </si>
  <si>
    <t>b</t>
  </si>
  <si>
    <t>EPx</t>
  </si>
  <si>
    <t>EPy</t>
  </si>
  <si>
    <t>EQx</t>
  </si>
  <si>
    <t>EQy</t>
  </si>
  <si>
    <t>Länge Y1</t>
  </si>
  <si>
    <t>Länge X1</t>
  </si>
  <si>
    <t>Länge Y + H + X:</t>
  </si>
  <si>
    <t>Dachaufbau Gesamt</t>
  </si>
  <si>
    <t>L1</t>
  </si>
  <si>
    <t>B:</t>
  </si>
  <si>
    <t>Blendrahmenbreite</t>
  </si>
  <si>
    <t>Blendrahmenhöhe</t>
  </si>
  <si>
    <t>Berechnung von Betonauslass oder Wechselbreite</t>
  </si>
  <si>
    <t>Um Ihren Bedarf genau zu ermitteln, werden zunächst die erforderlichen Daten erhoben. Bitte messen Sie das T-Maß für den Dachaufbau sorgfältig. Dieses Maß erstreckt sich von der Oberkante der Dachlatten bis zur fertigen Innenfläche. Des Weiteren ist es wichtig, die Neigung Ihres Daches festzustellen, um die optimale Lösung für Ihre Bedürfnisse zu finden. Zusätzlich bitten wir Sie, die Größe der Dachfenster zu erheben, damit wir Ihre Anforderungen bestmöglich berücksichtigen können. Mit diesen Informationen können wir Ihnen eine maßgeschneiderte Lösung anbieten, die perfekt auf Ihre Bedürfnisse zugeschnitten ist.</t>
  </si>
  <si>
    <t>Länge Y:</t>
  </si>
  <si>
    <t>Länge X:</t>
  </si>
  <si>
    <t>Breite für Wechsel B-B:</t>
  </si>
  <si>
    <t>1) Bitte tragen Sie hier die benötigten Werte (in mm) ein:</t>
  </si>
  <si>
    <t>2) Wählen Sie die passende Länge des Einstands abhängig der Baureihe des Dachfensters:</t>
  </si>
  <si>
    <t>3) Abhängig von der Dachneigung werden die entsprechenden Maße in der Tabelle unten angezeigt.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</si>
</sst>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quot;"/>
    <numFmt numFmtId="165" formatCode="0.0"/>
    <numFmt numFmtId="166" formatCode="#\°"/>
  </numFmts>
  <fonts count="7" x14ac:knownFonts="1">
    <font>
      <sz val="11"/>
      <color theme="1"/>
      <name val="LTUnivers 330 BasicLight"/>
      <family val="2"/>
    </font>
    <font>
      <b/>
      <sz val="30"/>
      <color theme="1"/>
      <name val="LTUnivers 330 BasicLight"/>
    </font>
    <font>
      <b/>
      <sz val="11"/>
      <color theme="1"/>
      <name val="LTUnivers 330 BasicLight"/>
    </font>
    <font>
      <sz val="11"/>
      <color theme="1"/>
      <name val="LTUnivers 330 BasicLight"/>
    </font>
    <font>
      <sz val="11"/>
      <color theme="0"/>
      <name val="LTUnivers 330 BasicLight"/>
      <family val="2"/>
    </font>
    <font>
      <b/>
      <sz val="11"/>
      <color theme="1"/>
      <name val="LTUnivers 330 BasicLight"/>
      <family val="2"/>
    </font>
    <font>
      <b/>
      <sz val="20"/>
      <color theme="1"/>
      <name val="LTUnivers 330 BasicLight"/>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2" fillId="2" borderId="0" xfId="0" applyFont="1" applyFill="1"/>
    <xf numFmtId="0" fontId="0" fillId="2" borderId="1" xfId="0" applyFill="1" applyBorder="1"/>
    <xf numFmtId="0" fontId="0" fillId="2" borderId="0" xfId="0" applyFill="1"/>
    <xf numFmtId="0" fontId="5" fillId="2" borderId="0" xfId="0" applyFont="1" applyFill="1"/>
    <xf numFmtId="0" fontId="2" fillId="2" borderId="0" xfId="0" applyFont="1" applyFill="1" applyAlignment="1">
      <alignment vertical="center"/>
    </xf>
    <xf numFmtId="0" fontId="2" fillId="2" borderId="0" xfId="0" applyFont="1" applyFill="1" applyAlignment="1">
      <alignment horizontal="right" vertical="center"/>
    </xf>
    <xf numFmtId="0" fontId="0" fillId="2" borderId="0" xfId="0" applyFill="1" applyAlignment="1">
      <alignment vertical="center"/>
    </xf>
    <xf numFmtId="0" fontId="0" fillId="2" borderId="1" xfId="0" applyFill="1" applyBorder="1" applyAlignment="1">
      <alignment vertical="center"/>
    </xf>
    <xf numFmtId="0" fontId="5" fillId="2" borderId="0" xfId="0" applyFont="1" applyFill="1" applyAlignment="1">
      <alignment vertical="center"/>
    </xf>
    <xf numFmtId="0" fontId="0" fillId="2" borderId="1" xfId="0" applyFill="1" applyBorder="1" applyAlignment="1">
      <alignment horizontal="right" vertical="center" indent="1"/>
    </xf>
    <xf numFmtId="0" fontId="2" fillId="2" borderId="0" xfId="0" applyFont="1" applyFill="1" applyAlignment="1">
      <alignment horizontal="right" vertical="center" indent="1"/>
    </xf>
    <xf numFmtId="0" fontId="0" fillId="2" borderId="1" xfId="0" applyFill="1" applyBorder="1" applyAlignment="1">
      <alignment horizontal="center" vertical="center"/>
    </xf>
    <xf numFmtId="166" fontId="0" fillId="2" borderId="1" xfId="0" applyNumberFormat="1" applyFill="1" applyBorder="1" applyAlignment="1">
      <alignment horizontal="center" vertical="center"/>
    </xf>
    <xf numFmtId="0" fontId="0" fillId="2" borderId="0" xfId="0" applyFill="1" applyAlignment="1">
      <alignment horizontal="right"/>
    </xf>
    <xf numFmtId="0" fontId="1" fillId="2" borderId="0" xfId="0" applyFont="1" applyFill="1"/>
    <xf numFmtId="0" fontId="3" fillId="2" borderId="0" xfId="0" applyFont="1" applyFill="1"/>
    <xf numFmtId="164" fontId="0" fillId="2" borderId="0" xfId="0" applyNumberFormat="1" applyFill="1" applyAlignment="1">
      <alignment horizontal="center"/>
    </xf>
    <xf numFmtId="0" fontId="0" fillId="2" borderId="0" xfId="0" applyFill="1" applyAlignment="1">
      <alignment horizontal="center"/>
    </xf>
    <xf numFmtId="1" fontId="0" fillId="2" borderId="0" xfId="0" applyNumberFormat="1" applyFill="1" applyAlignment="1">
      <alignment horizontal="center"/>
    </xf>
    <xf numFmtId="165" fontId="0" fillId="2" borderId="0" xfId="0" applyNumberFormat="1" applyFill="1" applyAlignment="1">
      <alignment horizontal="center"/>
    </xf>
    <xf numFmtId="2" fontId="0" fillId="2" borderId="0" xfId="0" applyNumberFormat="1" applyFill="1" applyAlignment="1">
      <alignment horizontal="center"/>
    </xf>
    <xf numFmtId="0" fontId="4" fillId="2" borderId="1" xfId="0" applyFont="1" applyFill="1" applyBorder="1"/>
    <xf numFmtId="0" fontId="6" fillId="2" borderId="0" xfId="0" applyFont="1" applyFill="1"/>
    <xf numFmtId="0" fontId="0" fillId="2" borderId="0" xfId="0" applyFill="1" applyAlignment="1">
      <alignment horizontal="left"/>
    </xf>
    <xf numFmtId="0" fontId="0" fillId="2" borderId="3" xfId="0" applyFill="1" applyBorder="1" applyAlignment="1">
      <alignment horizontal="left" wrapText="1"/>
    </xf>
    <xf numFmtId="0" fontId="0" fillId="2" borderId="2" xfId="0" applyFill="1" applyBorder="1" applyAlignment="1">
      <alignment horizontal="left" wrapText="1"/>
    </xf>
    <xf numFmtId="0" fontId="0" fillId="2" borderId="4" xfId="0" applyFill="1" applyBorder="1" applyAlignment="1">
      <alignment horizontal="left" wrapText="1"/>
    </xf>
    <xf numFmtId="0" fontId="0" fillId="2" borderId="5" xfId="0" applyFill="1" applyBorder="1"/>
    <xf numFmtId="0" fontId="0" fillId="2" borderId="6" xfId="0" applyFill="1" applyBorder="1"/>
    <xf numFmtId="0" fontId="0" fillId="2" borderId="7" xfId="0" applyFill="1" applyBorder="1"/>
    <xf numFmtId="0" fontId="5" fillId="2" borderId="0" xfId="0" applyFont="1" applyFill="1" applyAlignment="1">
      <alignment vertical="top"/>
    </xf>
    <xf numFmtId="0" fontId="0" fillId="2" borderId="0" xfId="0" applyFill="1" applyAlignment="1">
      <alignment horizontal="center" vertical="center"/>
    </xf>
    <xf numFmtId="1" fontId="0" fillId="2" borderId="1" xfId="0" applyNumberFormat="1" applyFill="1" applyBorder="1" applyAlignment="1">
      <alignment horizontal="center" vertical="center"/>
    </xf>
    <xf numFmtId="0" fontId="0" fillId="2" borderId="0" xfId="0" applyFill="1" applyAlignment="1">
      <alignment horizontal="left" vertical="top" wrapText="1"/>
    </xf>
    <xf numFmtId="0" fontId="0" fillId="2" borderId="1" xfId="0" applyFill="1" applyBorder="1" applyAlignment="1">
      <alignment horizontal="left" vertical="center" inden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287543</xdr:colOff>
      <xdr:row>60</xdr:row>
      <xdr:rowOff>119677</xdr:rowOff>
    </xdr:from>
    <xdr:to>
      <xdr:col>8</xdr:col>
      <xdr:colOff>321876</xdr:colOff>
      <xdr:row>61</xdr:row>
      <xdr:rowOff>3485028</xdr:rowOff>
    </xdr:to>
    <xdr:pic>
      <xdr:nvPicPr>
        <xdr:cNvPr id="2" name="Grafik 1">
          <a:extLst>
            <a:ext uri="{FF2B5EF4-FFF2-40B4-BE49-F238E27FC236}">
              <a16:creationId xmlns:a16="http://schemas.microsoft.com/office/drawing/2014/main" id="{AA9CE37B-F2BA-4C9F-8F8F-AA2F98ED24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308" y="1699706"/>
          <a:ext cx="6451718" cy="5998733"/>
        </a:xfrm>
        <a:prstGeom prst="rect">
          <a:avLst/>
        </a:prstGeom>
      </xdr:spPr>
    </xdr:pic>
    <xdr:clientData/>
  </xdr:twoCellAnchor>
  <xdr:twoCellAnchor editAs="oneCell">
    <xdr:from>
      <xdr:col>9</xdr:col>
      <xdr:colOff>150429</xdr:colOff>
      <xdr:row>60</xdr:row>
      <xdr:rowOff>1445559</xdr:rowOff>
    </xdr:from>
    <xdr:to>
      <xdr:col>15</xdr:col>
      <xdr:colOff>588991</xdr:colOff>
      <xdr:row>61</xdr:row>
      <xdr:rowOff>2458287</xdr:rowOff>
    </xdr:to>
    <xdr:pic>
      <xdr:nvPicPr>
        <xdr:cNvPr id="5" name="Grafik 4">
          <a:extLst>
            <a:ext uri="{FF2B5EF4-FFF2-40B4-BE49-F238E27FC236}">
              <a16:creationId xmlns:a16="http://schemas.microsoft.com/office/drawing/2014/main" id="{BB3D7076-51EA-4940-9D77-DB5C8DB8AB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5958" y="3025588"/>
          <a:ext cx="5010562" cy="3634680"/>
        </a:xfrm>
        <a:prstGeom prst="rect">
          <a:avLst/>
        </a:prstGeom>
      </xdr:spPr>
    </xdr:pic>
    <xdr:clientData/>
  </xdr:twoCellAnchor>
  <xdr:twoCellAnchor editAs="oneCell">
    <xdr:from>
      <xdr:col>1</xdr:col>
      <xdr:colOff>0</xdr:colOff>
      <xdr:row>51</xdr:row>
      <xdr:rowOff>0</xdr:rowOff>
    </xdr:from>
    <xdr:to>
      <xdr:col>2</xdr:col>
      <xdr:colOff>105531</xdr:colOff>
      <xdr:row>56</xdr:row>
      <xdr:rowOff>60273</xdr:rowOff>
    </xdr:to>
    <xdr:pic>
      <xdr:nvPicPr>
        <xdr:cNvPr id="4" name="Grafik 3">
          <a:extLst>
            <a:ext uri="{FF2B5EF4-FFF2-40B4-BE49-F238E27FC236}">
              <a16:creationId xmlns:a16="http://schemas.microsoft.com/office/drawing/2014/main" id="{285FE45A-E23E-394E-91B0-B9CB992C94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3765" y="168088"/>
          <a:ext cx="1801429" cy="90071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5"/>
  <sheetViews>
    <sheetView windowProtection="1" tabSelected="1" topLeftCell="A61" zoomScale="85" zoomScaleNormal="85" workbookViewId="0">
      <selection activeCell="G65" sqref="G65"/>
    </sheetView>
  </sheetViews>
  <sheetFormatPr baseColWidth="10" defaultColWidth="11.25" defaultRowHeight="14.25" x14ac:dyDescent="0.2"/>
  <cols>
    <col min="1" max="1" width="5" style="14" customWidth="1"/>
    <col min="2" max="2" width="22.25" style="3" customWidth="1"/>
    <col min="3" max="6" width="10" style="3" customWidth="1"/>
    <col min="7" max="7" width="11.875" style="3" bestFit="1" customWidth="1"/>
    <col min="8" max="17" width="10" style="3" customWidth="1"/>
    <col min="18" max="16384" width="11.25" style="3"/>
  </cols>
  <sheetData>
    <row r="1" spans="2:17" ht="3.75" hidden="1" customHeight="1" x14ac:dyDescent="0.2"/>
    <row r="2" spans="2:17" ht="3.75" hidden="1" customHeight="1" x14ac:dyDescent="0.2"/>
    <row r="3" spans="2:17" ht="3.75" hidden="1" customHeight="1" x14ac:dyDescent="0.2"/>
    <row r="4" spans="2:17" ht="3.75" hidden="1" customHeight="1" x14ac:dyDescent="0.2"/>
    <row r="5" spans="2:17" hidden="1" x14ac:dyDescent="0.2"/>
    <row r="6" spans="2:17" hidden="1" x14ac:dyDescent="0.2">
      <c r="G6" s="3" t="s">
        <v>2</v>
      </c>
      <c r="I6" s="3" t="s">
        <v>3</v>
      </c>
      <c r="K6" s="3">
        <v>117</v>
      </c>
      <c r="L6" s="3" t="s">
        <v>1</v>
      </c>
    </row>
    <row r="7" spans="2:17" hidden="1" x14ac:dyDescent="0.2">
      <c r="G7" s="3" t="s">
        <v>6</v>
      </c>
      <c r="I7" s="3" t="s">
        <v>7</v>
      </c>
      <c r="K7" s="3">
        <v>110</v>
      </c>
      <c r="L7" s="3" t="s">
        <v>1</v>
      </c>
    </row>
    <row r="8" spans="2:17" hidden="1" x14ac:dyDescent="0.2">
      <c r="G8" s="3" t="s">
        <v>9</v>
      </c>
      <c r="I8" s="3" t="s">
        <v>10</v>
      </c>
      <c r="K8" s="3">
        <v>82</v>
      </c>
      <c r="L8" s="3" t="s">
        <v>1</v>
      </c>
    </row>
    <row r="9" spans="2:17" ht="0.75" hidden="1" customHeight="1" x14ac:dyDescent="0.25">
      <c r="B9" s="1"/>
    </row>
    <row r="10" spans="2:17" ht="0.75" hidden="1" customHeight="1" x14ac:dyDescent="0.25">
      <c r="B10" s="1"/>
    </row>
    <row r="11" spans="2:17" ht="39" hidden="1" x14ac:dyDescent="0.55000000000000004">
      <c r="B11" s="15" t="s">
        <v>11</v>
      </c>
    </row>
    <row r="12" spans="2:17" hidden="1" x14ac:dyDescent="0.2">
      <c r="B12" s="16" t="s">
        <v>12</v>
      </c>
      <c r="C12" s="14" t="s">
        <v>13</v>
      </c>
      <c r="D12" s="3">
        <f>D66-40</f>
        <v>-40</v>
      </c>
      <c r="E12" s="3" t="s">
        <v>1</v>
      </c>
    </row>
    <row r="13" spans="2:17" ht="39" hidden="1" x14ac:dyDescent="0.55000000000000004">
      <c r="B13" s="15"/>
    </row>
    <row r="14" spans="2:17" ht="15" hidden="1" x14ac:dyDescent="0.25">
      <c r="B14" s="1" t="s">
        <v>14</v>
      </c>
      <c r="C14" s="17">
        <v>15</v>
      </c>
      <c r="D14" s="17">
        <v>20</v>
      </c>
      <c r="E14" s="17">
        <v>25</v>
      </c>
      <c r="F14" s="17">
        <v>30</v>
      </c>
      <c r="G14" s="17">
        <v>35</v>
      </c>
      <c r="H14" s="17">
        <v>40</v>
      </c>
      <c r="I14" s="17">
        <v>45</v>
      </c>
      <c r="J14" s="17">
        <v>50</v>
      </c>
      <c r="K14" s="17">
        <v>55</v>
      </c>
      <c r="L14" s="17">
        <v>60</v>
      </c>
      <c r="M14" s="17">
        <v>65</v>
      </c>
      <c r="N14" s="17">
        <v>70</v>
      </c>
      <c r="O14" s="17">
        <v>75</v>
      </c>
      <c r="P14" s="17">
        <v>80</v>
      </c>
      <c r="Q14" s="17">
        <v>85</v>
      </c>
    </row>
    <row r="15" spans="2:17" hidden="1" x14ac:dyDescent="0.2">
      <c r="B15" s="14" t="s">
        <v>15</v>
      </c>
      <c r="C15" s="18">
        <v>0</v>
      </c>
      <c r="D15" s="18">
        <v>0</v>
      </c>
      <c r="E15" s="18">
        <v>0</v>
      </c>
      <c r="F15" s="18">
        <v>0</v>
      </c>
      <c r="G15" s="18">
        <v>0</v>
      </c>
      <c r="H15" s="18">
        <v>0</v>
      </c>
      <c r="I15" s="18">
        <v>0</v>
      </c>
      <c r="J15" s="18">
        <v>0</v>
      </c>
      <c r="K15" s="18">
        <v>0</v>
      </c>
      <c r="L15" s="18">
        <v>0</v>
      </c>
      <c r="M15" s="18">
        <v>0</v>
      </c>
      <c r="N15" s="18">
        <v>0</v>
      </c>
      <c r="O15" s="18">
        <v>0</v>
      </c>
      <c r="P15" s="18">
        <v>0</v>
      </c>
      <c r="Q15" s="18">
        <v>0</v>
      </c>
    </row>
    <row r="16" spans="2:17" hidden="1" x14ac:dyDescent="0.2">
      <c r="B16" s="14" t="s">
        <v>16</v>
      </c>
      <c r="C16" s="18">
        <v>0</v>
      </c>
      <c r="D16" s="18">
        <v>0</v>
      </c>
      <c r="E16" s="18">
        <v>0</v>
      </c>
      <c r="F16" s="18">
        <v>0</v>
      </c>
      <c r="G16" s="18">
        <v>0</v>
      </c>
      <c r="H16" s="18">
        <v>0</v>
      </c>
      <c r="I16" s="18">
        <v>0</v>
      </c>
      <c r="J16" s="18">
        <v>0</v>
      </c>
      <c r="K16" s="18">
        <v>0</v>
      </c>
      <c r="L16" s="18">
        <v>0</v>
      </c>
      <c r="M16" s="18">
        <v>0</v>
      </c>
      <c r="N16" s="18">
        <v>0</v>
      </c>
      <c r="O16" s="18">
        <v>0</v>
      </c>
      <c r="P16" s="18">
        <v>0</v>
      </c>
      <c r="Q16" s="18">
        <v>0</v>
      </c>
    </row>
    <row r="17" spans="1:17" hidden="1" x14ac:dyDescent="0.2">
      <c r="C17" s="18"/>
      <c r="D17" s="18"/>
      <c r="E17" s="18"/>
      <c r="F17" s="18"/>
      <c r="G17" s="18"/>
      <c r="H17" s="18"/>
      <c r="I17" s="18"/>
      <c r="J17" s="18"/>
      <c r="K17" s="18"/>
      <c r="L17" s="18"/>
      <c r="M17" s="18"/>
      <c r="N17" s="18"/>
      <c r="O17" s="18"/>
      <c r="P17" s="18"/>
      <c r="Q17" s="18"/>
    </row>
    <row r="18" spans="1:17" hidden="1" x14ac:dyDescent="0.2">
      <c r="B18" s="14" t="s">
        <v>17</v>
      </c>
      <c r="C18" s="19">
        <f t="shared" ref="C18:Q18" si="0">$D$12*COS(RADIANS(C$14))</f>
        <v>-38.637033051562732</v>
      </c>
      <c r="D18" s="19">
        <f t="shared" si="0"/>
        <v>-37.587704831436341</v>
      </c>
      <c r="E18" s="19">
        <f t="shared" si="0"/>
        <v>-36.252311481465995</v>
      </c>
      <c r="F18" s="19">
        <f t="shared" si="0"/>
        <v>-34.641016151377549</v>
      </c>
      <c r="G18" s="19">
        <f t="shared" si="0"/>
        <v>-32.766081771559669</v>
      </c>
      <c r="H18" s="19">
        <f t="shared" si="0"/>
        <v>-30.64177772475912</v>
      </c>
      <c r="I18" s="19">
        <f t="shared" si="0"/>
        <v>-28.284271247461902</v>
      </c>
      <c r="J18" s="19">
        <f t="shared" si="0"/>
        <v>-25.711504387461574</v>
      </c>
      <c r="K18" s="19">
        <f t="shared" si="0"/>
        <v>-22.943057454041845</v>
      </c>
      <c r="L18" s="19">
        <f t="shared" si="0"/>
        <v>-20.000000000000004</v>
      </c>
      <c r="M18" s="19">
        <f t="shared" si="0"/>
        <v>-16.904730469627978</v>
      </c>
      <c r="N18" s="19">
        <f t="shared" si="0"/>
        <v>-13.680805733026753</v>
      </c>
      <c r="O18" s="19">
        <f t="shared" si="0"/>
        <v>-10.35276180410083</v>
      </c>
      <c r="P18" s="19">
        <f t="shared" si="0"/>
        <v>-6.9459271066772166</v>
      </c>
      <c r="Q18" s="19">
        <f t="shared" si="0"/>
        <v>-3.4862297099063255</v>
      </c>
    </row>
    <row r="19" spans="1:17" hidden="1" x14ac:dyDescent="0.2">
      <c r="B19" s="14" t="s">
        <v>18</v>
      </c>
      <c r="C19" s="19">
        <f t="shared" ref="C19:Q19" si="1">$D$12*SIN(RADIANS(C$14))</f>
        <v>-10.35276180410083</v>
      </c>
      <c r="D19" s="19">
        <f t="shared" si="1"/>
        <v>-13.680805733026748</v>
      </c>
      <c r="E19" s="19">
        <f t="shared" si="1"/>
        <v>-16.904730469627978</v>
      </c>
      <c r="F19" s="19">
        <f t="shared" si="1"/>
        <v>-19.999999999999996</v>
      </c>
      <c r="G19" s="19">
        <f t="shared" si="1"/>
        <v>-22.943057454041842</v>
      </c>
      <c r="H19" s="19">
        <f t="shared" si="1"/>
        <v>-25.71150438746157</v>
      </c>
      <c r="I19" s="19">
        <f t="shared" si="1"/>
        <v>-28.284271247461898</v>
      </c>
      <c r="J19" s="19">
        <f t="shared" si="1"/>
        <v>-30.64177772475912</v>
      </c>
      <c r="K19" s="19">
        <f t="shared" si="1"/>
        <v>-32.766081771559669</v>
      </c>
      <c r="L19" s="19">
        <f t="shared" si="1"/>
        <v>-34.641016151377542</v>
      </c>
      <c r="M19" s="19">
        <f t="shared" si="1"/>
        <v>-36.252311481465995</v>
      </c>
      <c r="N19" s="19">
        <f t="shared" si="1"/>
        <v>-37.587704831436334</v>
      </c>
      <c r="O19" s="19">
        <f t="shared" si="1"/>
        <v>-38.637033051562732</v>
      </c>
      <c r="P19" s="19">
        <f t="shared" si="1"/>
        <v>-39.392310120488318</v>
      </c>
      <c r="Q19" s="19">
        <f t="shared" si="1"/>
        <v>-39.84778792366982</v>
      </c>
    </row>
    <row r="20" spans="1:17" hidden="1" x14ac:dyDescent="0.2">
      <c r="C20" s="18"/>
      <c r="D20" s="18"/>
      <c r="E20" s="18"/>
      <c r="F20" s="18"/>
      <c r="G20" s="18"/>
      <c r="H20" s="18"/>
      <c r="I20" s="18"/>
      <c r="J20" s="18"/>
      <c r="K20" s="18"/>
      <c r="L20" s="18"/>
      <c r="M20" s="18"/>
      <c r="N20" s="18"/>
      <c r="O20" s="18"/>
      <c r="P20" s="18"/>
      <c r="Q20" s="18"/>
    </row>
    <row r="21" spans="1:17" hidden="1" x14ac:dyDescent="0.2">
      <c r="C21" s="18"/>
      <c r="D21" s="18"/>
      <c r="E21" s="18"/>
      <c r="F21" s="18"/>
      <c r="G21" s="18"/>
      <c r="H21" s="18"/>
      <c r="I21" s="18"/>
      <c r="J21" s="18"/>
      <c r="K21" s="18"/>
      <c r="L21" s="18"/>
      <c r="M21" s="18"/>
      <c r="N21" s="18"/>
      <c r="O21" s="18"/>
      <c r="P21" s="18"/>
      <c r="Q21" s="18"/>
    </row>
    <row r="22" spans="1:17" hidden="1" x14ac:dyDescent="0.2">
      <c r="C22" s="18"/>
      <c r="D22" s="18"/>
      <c r="E22" s="18"/>
      <c r="F22" s="18"/>
      <c r="G22" s="18"/>
      <c r="H22" s="18"/>
      <c r="I22" s="18"/>
      <c r="J22" s="18"/>
      <c r="K22" s="18"/>
      <c r="L22" s="18"/>
      <c r="M22" s="18"/>
      <c r="N22" s="18"/>
      <c r="O22" s="18"/>
      <c r="P22" s="18"/>
      <c r="Q22" s="18"/>
    </row>
    <row r="23" spans="1:17" hidden="1" x14ac:dyDescent="0.2">
      <c r="B23" s="14" t="s">
        <v>19</v>
      </c>
      <c r="C23" s="19">
        <f t="shared" ref="C23:Q23" si="2">C$15+$D$76*SIN(RADIANS(C14))</f>
        <v>28.470094961277283</v>
      </c>
      <c r="D23" s="19">
        <f t="shared" si="2"/>
        <v>37.622215765823562</v>
      </c>
      <c r="E23" s="19">
        <f t="shared" si="2"/>
        <v>46.488008791476936</v>
      </c>
      <c r="F23" s="19">
        <f t="shared" si="2"/>
        <v>54.999999999999993</v>
      </c>
      <c r="G23" s="19">
        <f t="shared" si="2"/>
        <v>63.093407998615064</v>
      </c>
      <c r="H23" s="19">
        <f t="shared" si="2"/>
        <v>70.706637065519317</v>
      </c>
      <c r="I23" s="19">
        <f t="shared" si="2"/>
        <v>77.781745930520216</v>
      </c>
      <c r="J23" s="19">
        <f t="shared" si="2"/>
        <v>84.264888743087582</v>
      </c>
      <c r="K23" s="19">
        <f t="shared" si="2"/>
        <v>90.106724871789098</v>
      </c>
      <c r="L23" s="19">
        <f t="shared" si="2"/>
        <v>95.262794416288244</v>
      </c>
      <c r="M23" s="19">
        <f t="shared" si="2"/>
        <v>99.6938565740315</v>
      </c>
      <c r="N23" s="19">
        <f t="shared" si="2"/>
        <v>103.36618828644991</v>
      </c>
      <c r="O23" s="19">
        <f t="shared" si="2"/>
        <v>106.25184089179751</v>
      </c>
      <c r="P23" s="19">
        <f t="shared" si="2"/>
        <v>108.32885283134289</v>
      </c>
      <c r="Q23" s="19">
        <f t="shared" si="2"/>
        <v>109.58141679009201</v>
      </c>
    </row>
    <row r="24" spans="1:17" hidden="1" x14ac:dyDescent="0.2">
      <c r="B24" s="14" t="s">
        <v>20</v>
      </c>
      <c r="C24" s="19">
        <f t="shared" ref="C24:Q24" si="3">C$16-$D$76*COS(RADIANS(C14))</f>
        <v>-106.25184089179751</v>
      </c>
      <c r="D24" s="19">
        <f t="shared" si="3"/>
        <v>-103.36618828644993</v>
      </c>
      <c r="E24" s="19">
        <f t="shared" si="3"/>
        <v>-99.6938565740315</v>
      </c>
      <c r="F24" s="19">
        <f t="shared" si="3"/>
        <v>-95.262794416288259</v>
      </c>
      <c r="G24" s="19">
        <f t="shared" si="3"/>
        <v>-90.106724871789098</v>
      </c>
      <c r="H24" s="19">
        <f t="shared" si="3"/>
        <v>-84.264888743087582</v>
      </c>
      <c r="I24" s="19">
        <f t="shared" si="3"/>
        <v>-77.781745930520231</v>
      </c>
      <c r="J24" s="19">
        <f t="shared" si="3"/>
        <v>-70.706637065519331</v>
      </c>
      <c r="K24" s="19">
        <f t="shared" si="3"/>
        <v>-63.093407998615078</v>
      </c>
      <c r="L24" s="19">
        <f t="shared" si="3"/>
        <v>-55.000000000000014</v>
      </c>
      <c r="M24" s="19">
        <f t="shared" si="3"/>
        <v>-46.488008791476936</v>
      </c>
      <c r="N24" s="19">
        <f t="shared" si="3"/>
        <v>-37.622215765823569</v>
      </c>
      <c r="O24" s="19">
        <f t="shared" si="3"/>
        <v>-28.470094961277283</v>
      </c>
      <c r="P24" s="19">
        <f t="shared" si="3"/>
        <v>-19.101299543362344</v>
      </c>
      <c r="Q24" s="19">
        <f t="shared" si="3"/>
        <v>-9.5871317022423952</v>
      </c>
    </row>
    <row r="25" spans="1:17" hidden="1" x14ac:dyDescent="0.2">
      <c r="C25" s="18"/>
      <c r="D25" s="18"/>
      <c r="E25" s="18"/>
      <c r="F25" s="18"/>
      <c r="G25" s="18"/>
      <c r="H25" s="18"/>
      <c r="I25" s="18"/>
      <c r="J25" s="18"/>
      <c r="K25" s="18"/>
      <c r="L25" s="18"/>
      <c r="M25" s="18"/>
      <c r="N25" s="18"/>
      <c r="O25" s="18"/>
      <c r="P25" s="18"/>
      <c r="Q25" s="18"/>
    </row>
    <row r="26" spans="1:17" hidden="1" x14ac:dyDescent="0.2">
      <c r="B26" s="14" t="s">
        <v>21</v>
      </c>
      <c r="C26" s="19">
        <f t="shared" ref="C26:Q26" si="4">C$18+$D$76*SIN(RADIANS(C14))</f>
        <v>-10.166938090285448</v>
      </c>
      <c r="D26" s="19">
        <f t="shared" si="4"/>
        <v>3.4510934387220971E-2</v>
      </c>
      <c r="E26" s="19">
        <f t="shared" si="4"/>
        <v>10.235697310010941</v>
      </c>
      <c r="F26" s="19">
        <f t="shared" si="4"/>
        <v>20.358983848622444</v>
      </c>
      <c r="G26" s="19">
        <f t="shared" si="4"/>
        <v>30.327326227055394</v>
      </c>
      <c r="H26" s="19">
        <f t="shared" si="4"/>
        <v>40.064859340760194</v>
      </c>
      <c r="I26" s="19">
        <f t="shared" si="4"/>
        <v>49.497474683058314</v>
      </c>
      <c r="J26" s="19">
        <f t="shared" si="4"/>
        <v>58.553384355626008</v>
      </c>
      <c r="K26" s="19">
        <f t="shared" si="4"/>
        <v>67.163667417747249</v>
      </c>
      <c r="L26" s="19">
        <f t="shared" si="4"/>
        <v>75.262794416288244</v>
      </c>
      <c r="M26" s="19">
        <f t="shared" si="4"/>
        <v>82.789126104403522</v>
      </c>
      <c r="N26" s="19">
        <f t="shared" si="4"/>
        <v>89.685382553423153</v>
      </c>
      <c r="O26" s="19">
        <f t="shared" si="4"/>
        <v>95.899079087696691</v>
      </c>
      <c r="P26" s="19">
        <f t="shared" si="4"/>
        <v>101.38292572466567</v>
      </c>
      <c r="Q26" s="19">
        <f t="shared" si="4"/>
        <v>106.09518708018568</v>
      </c>
    </row>
    <row r="27" spans="1:17" hidden="1" x14ac:dyDescent="0.2">
      <c r="B27" s="14" t="s">
        <v>22</v>
      </c>
      <c r="C27" s="19">
        <f t="shared" ref="C27:Q27" si="5">C$19-$D$76*COS(RADIANS(C14))</f>
        <v>-116.60460269589834</v>
      </c>
      <c r="D27" s="19">
        <f t="shared" si="5"/>
        <v>-117.04699401947667</v>
      </c>
      <c r="E27" s="19">
        <f t="shared" si="5"/>
        <v>-116.59858704365948</v>
      </c>
      <c r="F27" s="19">
        <f t="shared" si="5"/>
        <v>-115.26279441628826</v>
      </c>
      <c r="G27" s="19">
        <f t="shared" si="5"/>
        <v>-113.04978232583093</v>
      </c>
      <c r="H27" s="19">
        <f t="shared" si="5"/>
        <v>-109.97639313054916</v>
      </c>
      <c r="I27" s="19">
        <f t="shared" si="5"/>
        <v>-106.06601717798213</v>
      </c>
      <c r="J27" s="19">
        <f t="shared" si="5"/>
        <v>-101.34841479027845</v>
      </c>
      <c r="K27" s="19">
        <f t="shared" si="5"/>
        <v>-95.859489770174747</v>
      </c>
      <c r="L27" s="19">
        <f t="shared" si="5"/>
        <v>-89.641016151377556</v>
      </c>
      <c r="M27" s="19">
        <f t="shared" si="5"/>
        <v>-82.740320272942938</v>
      </c>
      <c r="N27" s="19">
        <f t="shared" si="5"/>
        <v>-75.209920597259895</v>
      </c>
      <c r="O27" s="19">
        <f t="shared" si="5"/>
        <v>-67.107128012840008</v>
      </c>
      <c r="P27" s="19">
        <f t="shared" si="5"/>
        <v>-58.493609663850663</v>
      </c>
      <c r="Q27" s="19">
        <f t="shared" si="5"/>
        <v>-49.434919625912215</v>
      </c>
    </row>
    <row r="28" spans="1:17" hidden="1" x14ac:dyDescent="0.2">
      <c r="C28" s="18"/>
      <c r="D28" s="18"/>
      <c r="E28" s="18"/>
      <c r="F28" s="18"/>
      <c r="G28" s="18"/>
      <c r="H28" s="18"/>
      <c r="I28" s="18"/>
      <c r="J28" s="18"/>
      <c r="K28" s="18"/>
      <c r="L28" s="18"/>
      <c r="M28" s="18"/>
      <c r="N28" s="18"/>
      <c r="O28" s="18"/>
      <c r="P28" s="18"/>
      <c r="Q28" s="18"/>
    </row>
    <row r="29" spans="1:17" hidden="1" x14ac:dyDescent="0.2">
      <c r="C29" s="18"/>
      <c r="D29" s="18"/>
      <c r="E29" s="18"/>
      <c r="F29" s="18"/>
      <c r="G29" s="18"/>
      <c r="H29" s="18"/>
      <c r="I29" s="18"/>
      <c r="J29" s="18"/>
      <c r="K29" s="18"/>
      <c r="L29" s="18"/>
      <c r="M29" s="18"/>
      <c r="N29" s="18"/>
      <c r="O29" s="18"/>
      <c r="P29" s="18"/>
      <c r="Q29" s="18"/>
    </row>
    <row r="30" spans="1:17" hidden="1" x14ac:dyDescent="0.2">
      <c r="A30" s="14" t="s">
        <v>23</v>
      </c>
      <c r="B30" s="14" t="s">
        <v>24</v>
      </c>
      <c r="C30" s="20">
        <f t="shared" ref="C30:Q30" si="6">TAN(RADIANS(C14))</f>
        <v>0.2679491924311227</v>
      </c>
      <c r="D30" s="20">
        <f t="shared" si="6"/>
        <v>0.36397023426620234</v>
      </c>
      <c r="E30" s="20">
        <f t="shared" si="6"/>
        <v>0.46630765815499858</v>
      </c>
      <c r="F30" s="20">
        <f t="shared" si="6"/>
        <v>0.57735026918962573</v>
      </c>
      <c r="G30" s="20">
        <f t="shared" si="6"/>
        <v>0.70020753820970971</v>
      </c>
      <c r="H30" s="20">
        <f t="shared" si="6"/>
        <v>0.83909963117727993</v>
      </c>
      <c r="I30" s="20">
        <f t="shared" si="6"/>
        <v>0.99999999999999989</v>
      </c>
      <c r="J30" s="20">
        <f t="shared" si="6"/>
        <v>1.19175359259421</v>
      </c>
      <c r="K30" s="20">
        <f t="shared" si="6"/>
        <v>1.4281480067421144</v>
      </c>
      <c r="L30" s="20">
        <f t="shared" si="6"/>
        <v>1.7320508075688767</v>
      </c>
      <c r="M30" s="20">
        <f t="shared" si="6"/>
        <v>2.1445069205095586</v>
      </c>
      <c r="N30" s="20">
        <f t="shared" si="6"/>
        <v>2.7474774194546216</v>
      </c>
      <c r="O30" s="20">
        <f t="shared" si="6"/>
        <v>3.7320508075688776</v>
      </c>
      <c r="P30" s="20">
        <f t="shared" si="6"/>
        <v>5.6712818196177066</v>
      </c>
      <c r="Q30" s="20">
        <f t="shared" si="6"/>
        <v>11.430052302761348</v>
      </c>
    </row>
    <row r="31" spans="1:17" hidden="1" x14ac:dyDescent="0.2">
      <c r="B31" s="14" t="s">
        <v>25</v>
      </c>
      <c r="C31" s="20">
        <f t="shared" ref="C31:Q31" si="7">$D$67/COS(RADIANS(C14))</f>
        <v>0</v>
      </c>
      <c r="D31" s="20">
        <f t="shared" si="7"/>
        <v>0</v>
      </c>
      <c r="E31" s="20">
        <f t="shared" si="7"/>
        <v>0</v>
      </c>
      <c r="F31" s="20">
        <f t="shared" si="7"/>
        <v>0</v>
      </c>
      <c r="G31" s="20">
        <f t="shared" si="7"/>
        <v>0</v>
      </c>
      <c r="H31" s="21">
        <f t="shared" si="7"/>
        <v>0</v>
      </c>
      <c r="I31" s="20">
        <f t="shared" si="7"/>
        <v>0</v>
      </c>
      <c r="J31" s="20">
        <f t="shared" si="7"/>
        <v>0</v>
      </c>
      <c r="K31" s="20">
        <f t="shared" si="7"/>
        <v>0</v>
      </c>
      <c r="L31" s="20">
        <f t="shared" si="7"/>
        <v>0</v>
      </c>
      <c r="M31" s="20">
        <f t="shared" si="7"/>
        <v>0</v>
      </c>
      <c r="N31" s="20">
        <f t="shared" si="7"/>
        <v>0</v>
      </c>
      <c r="O31" s="20">
        <f t="shared" si="7"/>
        <v>0</v>
      </c>
      <c r="P31" s="20">
        <f t="shared" si="7"/>
        <v>0</v>
      </c>
      <c r="Q31" s="20">
        <f t="shared" si="7"/>
        <v>0</v>
      </c>
    </row>
    <row r="32" spans="1:17" hidden="1" x14ac:dyDescent="0.2">
      <c r="C32" s="18"/>
      <c r="D32" s="18"/>
      <c r="E32" s="18"/>
      <c r="F32" s="18"/>
      <c r="G32" s="18"/>
      <c r="H32" s="18"/>
      <c r="I32" s="18"/>
      <c r="J32" s="18"/>
      <c r="K32" s="18"/>
      <c r="L32" s="18"/>
      <c r="M32" s="18"/>
      <c r="N32" s="18"/>
      <c r="O32" s="18"/>
      <c r="P32" s="18"/>
      <c r="Q32" s="18"/>
    </row>
    <row r="33" spans="2:17" hidden="1" x14ac:dyDescent="0.2">
      <c r="B33" s="3" t="s">
        <v>26</v>
      </c>
      <c r="C33" s="19">
        <f t="shared" ref="C33:Q33" si="8">C23</f>
        <v>28.470094961277283</v>
      </c>
      <c r="D33" s="19">
        <f t="shared" si="8"/>
        <v>37.622215765823562</v>
      </c>
      <c r="E33" s="19">
        <f t="shared" si="8"/>
        <v>46.488008791476936</v>
      </c>
      <c r="F33" s="19">
        <f t="shared" si="8"/>
        <v>54.999999999999993</v>
      </c>
      <c r="G33" s="19">
        <f t="shared" si="8"/>
        <v>63.093407998615064</v>
      </c>
      <c r="H33" s="19">
        <f t="shared" si="8"/>
        <v>70.706637065519317</v>
      </c>
      <c r="I33" s="19">
        <f t="shared" si="8"/>
        <v>77.781745930520216</v>
      </c>
      <c r="J33" s="19">
        <f t="shared" si="8"/>
        <v>84.264888743087582</v>
      </c>
      <c r="K33" s="19">
        <f t="shared" si="8"/>
        <v>90.106724871789098</v>
      </c>
      <c r="L33" s="19">
        <f t="shared" si="8"/>
        <v>95.262794416288244</v>
      </c>
      <c r="M33" s="19">
        <f t="shared" si="8"/>
        <v>99.6938565740315</v>
      </c>
      <c r="N33" s="19">
        <f t="shared" si="8"/>
        <v>103.36618828644991</v>
      </c>
      <c r="O33" s="19">
        <f t="shared" si="8"/>
        <v>106.25184089179751</v>
      </c>
      <c r="P33" s="19">
        <f t="shared" si="8"/>
        <v>108.32885283134289</v>
      </c>
      <c r="Q33" s="19">
        <f t="shared" si="8"/>
        <v>109.58141679009201</v>
      </c>
    </row>
    <row r="34" spans="2:17" hidden="1" x14ac:dyDescent="0.2">
      <c r="B34" s="3" t="s">
        <v>27</v>
      </c>
      <c r="C34" s="20">
        <f>C30*C33-C31</f>
        <v>7.6285389533116232</v>
      </c>
      <c r="D34" s="20">
        <f t="shared" ref="D34:Q34" si="9">D30*D33-D31</f>
        <v>13.693366685900413</v>
      </c>
      <c r="E34" s="20">
        <f t="shared" si="9"/>
        <v>21.677714511842595</v>
      </c>
      <c r="F34" s="20">
        <f t="shared" si="9"/>
        <v>31.754264805429411</v>
      </c>
      <c r="G34" s="20">
        <f t="shared" si="9"/>
        <v>44.178479891971058</v>
      </c>
      <c r="H34" s="21">
        <f t="shared" si="9"/>
        <v>59.329913083463047</v>
      </c>
      <c r="I34" s="20">
        <f t="shared" si="9"/>
        <v>77.781745930520202</v>
      </c>
      <c r="J34" s="20">
        <f t="shared" si="9"/>
        <v>100.42298388912603</v>
      </c>
      <c r="K34" s="20">
        <f t="shared" si="9"/>
        <v>128.68573951970569</v>
      </c>
      <c r="L34" s="20">
        <f t="shared" si="9"/>
        <v>164.99999999999994</v>
      </c>
      <c r="M34" s="20">
        <f t="shared" si="9"/>
        <v>213.79416535529791</v>
      </c>
      <c r="N34" s="20">
        <f t="shared" si="9"/>
        <v>283.99626825211595</v>
      </c>
      <c r="O34" s="20">
        <f t="shared" si="9"/>
        <v>396.5372686059128</v>
      </c>
      <c r="P34" s="20">
        <f t="shared" si="9"/>
        <v>614.36345360243706</v>
      </c>
      <c r="Q34" s="20">
        <f t="shared" si="9"/>
        <v>1252.5213253214422</v>
      </c>
    </row>
    <row r="35" spans="2:17" hidden="1" x14ac:dyDescent="0.2">
      <c r="C35" s="18"/>
      <c r="D35" s="18"/>
      <c r="E35" s="18"/>
      <c r="F35" s="18"/>
      <c r="G35" s="18"/>
      <c r="H35" s="18"/>
      <c r="I35" s="18"/>
      <c r="J35" s="18"/>
      <c r="K35" s="18"/>
      <c r="L35" s="18"/>
      <c r="M35" s="18"/>
      <c r="N35" s="18"/>
      <c r="O35" s="18"/>
      <c r="P35" s="18"/>
      <c r="Q35" s="18"/>
    </row>
    <row r="36" spans="2:17" hidden="1" x14ac:dyDescent="0.2">
      <c r="C36" s="18"/>
      <c r="D36" s="18"/>
      <c r="E36" s="18"/>
      <c r="F36" s="18"/>
      <c r="G36" s="18"/>
      <c r="H36" s="18"/>
      <c r="I36" s="18"/>
      <c r="J36" s="18"/>
      <c r="K36" s="18"/>
      <c r="L36" s="18"/>
      <c r="M36" s="18"/>
      <c r="N36" s="18"/>
      <c r="O36" s="18"/>
      <c r="P36" s="18"/>
      <c r="Q36" s="18"/>
    </row>
    <row r="37" spans="2:17" hidden="1" x14ac:dyDescent="0.2">
      <c r="B37" s="3" t="s">
        <v>28</v>
      </c>
      <c r="C37" s="19">
        <f>(C27+C31)/C30</f>
        <v>-435.1743016574755</v>
      </c>
      <c r="D37" s="19">
        <f t="shared" ref="D37:Q37" si="10">(D27+D31)/D30</f>
        <v>-321.58397308355239</v>
      </c>
      <c r="E37" s="19">
        <f t="shared" si="10"/>
        <v>-250.0464768367639</v>
      </c>
      <c r="F37" s="19">
        <f t="shared" si="10"/>
        <v>-199.64101615137756</v>
      </c>
      <c r="G37" s="19">
        <f t="shared" si="10"/>
        <v>-161.45182129126539</v>
      </c>
      <c r="H37" s="19">
        <f t="shared" si="10"/>
        <v>-131.06476161388517</v>
      </c>
      <c r="I37" s="19">
        <f t="shared" si="10"/>
        <v>-106.06601717798215</v>
      </c>
      <c r="J37" s="19">
        <f t="shared" si="10"/>
        <v>-85.041417470924642</v>
      </c>
      <c r="K37" s="19">
        <f t="shared" si="10"/>
        <v>-67.121537346012929</v>
      </c>
      <c r="L37" s="19">
        <f t="shared" si="10"/>
        <v>-51.754264805429436</v>
      </c>
      <c r="M37" s="19">
        <f t="shared" si="10"/>
        <v>-38.582444981470573</v>
      </c>
      <c r="N37" s="19">
        <f t="shared" si="10"/>
        <v>-27.37417241892717</v>
      </c>
      <c r="O37" s="19">
        <f t="shared" si="10"/>
        <v>-17.981300757412452</v>
      </c>
      <c r="P37" s="19">
        <f t="shared" si="10"/>
        <v>-10.314001582766281</v>
      </c>
      <c r="Q37" s="19">
        <f t="shared" si="10"/>
        <v>-4.3249950495825287</v>
      </c>
    </row>
    <row r="38" spans="2:17" hidden="1" x14ac:dyDescent="0.2">
      <c r="B38" s="3" t="s">
        <v>29</v>
      </c>
      <c r="C38" s="19">
        <f>C27</f>
        <v>-116.60460269589834</v>
      </c>
      <c r="D38" s="19">
        <f t="shared" ref="D38:Q38" si="11">D27</f>
        <v>-117.04699401947667</v>
      </c>
      <c r="E38" s="19">
        <f t="shared" si="11"/>
        <v>-116.59858704365948</v>
      </c>
      <c r="F38" s="19">
        <f t="shared" si="11"/>
        <v>-115.26279441628826</v>
      </c>
      <c r="G38" s="19">
        <f t="shared" si="11"/>
        <v>-113.04978232583093</v>
      </c>
      <c r="H38" s="19">
        <f t="shared" si="11"/>
        <v>-109.97639313054916</v>
      </c>
      <c r="I38" s="19">
        <f t="shared" si="11"/>
        <v>-106.06601717798213</v>
      </c>
      <c r="J38" s="19">
        <f t="shared" si="11"/>
        <v>-101.34841479027845</v>
      </c>
      <c r="K38" s="19">
        <f t="shared" si="11"/>
        <v>-95.859489770174747</v>
      </c>
      <c r="L38" s="19">
        <f t="shared" si="11"/>
        <v>-89.641016151377556</v>
      </c>
      <c r="M38" s="19">
        <f t="shared" si="11"/>
        <v>-82.740320272942938</v>
      </c>
      <c r="N38" s="19">
        <f t="shared" si="11"/>
        <v>-75.209920597259895</v>
      </c>
      <c r="O38" s="19">
        <f t="shared" si="11"/>
        <v>-67.107128012840008</v>
      </c>
      <c r="P38" s="19">
        <f t="shared" si="11"/>
        <v>-58.493609663850663</v>
      </c>
      <c r="Q38" s="19">
        <f t="shared" si="11"/>
        <v>-49.434919625912215</v>
      </c>
    </row>
    <row r="39" spans="2:17" hidden="1" x14ac:dyDescent="0.2">
      <c r="C39" s="19"/>
      <c r="D39" s="19"/>
      <c r="E39" s="19"/>
      <c r="F39" s="19"/>
      <c r="G39" s="19"/>
      <c r="H39" s="19"/>
      <c r="I39" s="19"/>
      <c r="J39" s="19"/>
      <c r="K39" s="19"/>
      <c r="L39" s="19"/>
      <c r="M39" s="19"/>
      <c r="N39" s="19"/>
      <c r="O39" s="19"/>
      <c r="P39" s="19"/>
      <c r="Q39" s="19"/>
    </row>
    <row r="40" spans="2:17" hidden="1" x14ac:dyDescent="0.2">
      <c r="C40" s="19"/>
      <c r="D40" s="19"/>
      <c r="E40" s="19"/>
      <c r="F40" s="19"/>
      <c r="G40" s="19"/>
      <c r="H40" s="19"/>
      <c r="I40" s="19"/>
      <c r="J40" s="19"/>
      <c r="K40" s="19"/>
      <c r="L40" s="19"/>
      <c r="M40" s="19"/>
      <c r="N40" s="19"/>
      <c r="O40" s="19"/>
      <c r="P40" s="19"/>
      <c r="Q40" s="19"/>
    </row>
    <row r="41" spans="2:17" hidden="1" x14ac:dyDescent="0.2">
      <c r="B41" s="3" t="s">
        <v>30</v>
      </c>
      <c r="C41" s="19">
        <f>SQRT((C23-C33)^2+(C24-C34)^2)</f>
        <v>113.88037984510913</v>
      </c>
      <c r="D41" s="19">
        <f t="shared" ref="D41:Q41" si="12">SQRT((D23-D33)^2+(D24-D34)^2)</f>
        <v>117.05955497235034</v>
      </c>
      <c r="E41" s="19">
        <f t="shared" si="12"/>
        <v>121.37157108587409</v>
      </c>
      <c r="F41" s="19">
        <f t="shared" si="12"/>
        <v>127.01705922171767</v>
      </c>
      <c r="G41" s="19">
        <f t="shared" si="12"/>
        <v>134.28520476376016</v>
      </c>
      <c r="H41" s="21">
        <f t="shared" si="12"/>
        <v>143.59480182655062</v>
      </c>
      <c r="I41" s="19">
        <f t="shared" si="12"/>
        <v>155.56349186104043</v>
      </c>
      <c r="J41" s="19">
        <f t="shared" si="12"/>
        <v>171.12962095464536</v>
      </c>
      <c r="K41" s="19">
        <f t="shared" si="12"/>
        <v>191.77914751832077</v>
      </c>
      <c r="L41" s="19">
        <f t="shared" si="12"/>
        <v>219.99999999999994</v>
      </c>
      <c r="M41" s="19">
        <f t="shared" si="12"/>
        <v>260.28217414677482</v>
      </c>
      <c r="N41" s="19">
        <f t="shared" si="12"/>
        <v>321.61848401793952</v>
      </c>
      <c r="O41" s="19">
        <f t="shared" si="12"/>
        <v>425.00736356719005</v>
      </c>
      <c r="P41" s="19">
        <f t="shared" si="12"/>
        <v>633.46475314579936</v>
      </c>
      <c r="Q41" s="19">
        <f t="shared" si="12"/>
        <v>1262.1084570236847</v>
      </c>
    </row>
    <row r="42" spans="2:17" hidden="1" x14ac:dyDescent="0.2">
      <c r="B42" s="3" t="s">
        <v>31</v>
      </c>
      <c r="C42" s="19">
        <f>SQRT((C26-C37)^2+(C27-C38)^2)</f>
        <v>425.00736356719005</v>
      </c>
      <c r="D42" s="19">
        <f t="shared" ref="D42:Q42" si="13">SQRT((D26-D37)^2+(D27-D38)^2)</f>
        <v>321.61848401793964</v>
      </c>
      <c r="E42" s="19">
        <f t="shared" si="13"/>
        <v>260.28217414677482</v>
      </c>
      <c r="F42" s="19">
        <f t="shared" si="13"/>
        <v>220</v>
      </c>
      <c r="G42" s="19">
        <f t="shared" si="13"/>
        <v>191.77914751832077</v>
      </c>
      <c r="H42" s="20">
        <f>SQRT((H26-H37)^2+(H27-H38)^2)</f>
        <v>171.12962095464536</v>
      </c>
      <c r="I42" s="19">
        <f t="shared" si="13"/>
        <v>155.56349186104046</v>
      </c>
      <c r="J42" s="19">
        <f t="shared" si="13"/>
        <v>143.59480182655065</v>
      </c>
      <c r="K42" s="19">
        <f t="shared" si="13"/>
        <v>134.28520476376019</v>
      </c>
      <c r="L42" s="19">
        <f t="shared" si="13"/>
        <v>127.01705922171769</v>
      </c>
      <c r="M42" s="19">
        <f t="shared" si="13"/>
        <v>121.37157108587409</v>
      </c>
      <c r="N42" s="19">
        <f t="shared" si="13"/>
        <v>117.05955497235033</v>
      </c>
      <c r="O42" s="19">
        <f t="shared" si="13"/>
        <v>113.88037984510915</v>
      </c>
      <c r="P42" s="19">
        <f t="shared" si="13"/>
        <v>111.69692730743195</v>
      </c>
      <c r="Q42" s="19">
        <f t="shared" si="13"/>
        <v>110.42018212976821</v>
      </c>
    </row>
    <row r="43" spans="2:17" ht="15" hidden="1" x14ac:dyDescent="0.25">
      <c r="B43" s="4" t="s">
        <v>41</v>
      </c>
      <c r="C43" s="19" t="str">
        <f t="shared" ref="C43:Q43" si="14">ROUND((C42*COS(RADIANS(C14))),)&amp;" mm"</f>
        <v>411 mm</v>
      </c>
      <c r="D43" s="19" t="str">
        <f t="shared" si="14"/>
        <v>302 mm</v>
      </c>
      <c r="E43" s="19" t="str">
        <f t="shared" si="14"/>
        <v>236 mm</v>
      </c>
      <c r="F43" s="19" t="str">
        <f t="shared" si="14"/>
        <v>191 mm</v>
      </c>
      <c r="G43" s="19" t="str">
        <f t="shared" si="14"/>
        <v>157 mm</v>
      </c>
      <c r="H43" s="19" t="str">
        <f t="shared" si="14"/>
        <v>131 mm</v>
      </c>
      <c r="I43" s="19" t="str">
        <f t="shared" si="14"/>
        <v>110 mm</v>
      </c>
      <c r="J43" s="19" t="str">
        <f t="shared" si="14"/>
        <v>92 mm</v>
      </c>
      <c r="K43" s="19" t="str">
        <f t="shared" si="14"/>
        <v>77 mm</v>
      </c>
      <c r="L43" s="19" t="str">
        <f t="shared" si="14"/>
        <v>64 mm</v>
      </c>
      <c r="M43" s="19" t="str">
        <f t="shared" si="14"/>
        <v>51 mm</v>
      </c>
      <c r="N43" s="19" t="str">
        <f t="shared" si="14"/>
        <v>40 mm</v>
      </c>
      <c r="O43" s="19" t="str">
        <f t="shared" si="14"/>
        <v>29 mm</v>
      </c>
      <c r="P43" s="19" t="str">
        <f t="shared" si="14"/>
        <v>19 mm</v>
      </c>
      <c r="Q43" s="19" t="str">
        <f t="shared" si="14"/>
        <v>10 mm</v>
      </c>
    </row>
    <row r="44" spans="2:17" ht="15" hidden="1" x14ac:dyDescent="0.25">
      <c r="B44" s="4" t="s">
        <v>40</v>
      </c>
      <c r="C44" s="19" t="str">
        <f t="shared" ref="C44:Q44" si="15">ROUND((C41*COS(RADIANS(90-C14))),)&amp;" mm"</f>
        <v>29 mm</v>
      </c>
      <c r="D44" s="19" t="str">
        <f t="shared" si="15"/>
        <v>40 mm</v>
      </c>
      <c r="E44" s="19" t="str">
        <f t="shared" si="15"/>
        <v>51 mm</v>
      </c>
      <c r="F44" s="19" t="str">
        <f t="shared" si="15"/>
        <v>64 mm</v>
      </c>
      <c r="G44" s="19" t="str">
        <f t="shared" si="15"/>
        <v>77 mm</v>
      </c>
      <c r="H44" s="19" t="str">
        <f t="shared" si="15"/>
        <v>92 mm</v>
      </c>
      <c r="I44" s="19" t="str">
        <f t="shared" si="15"/>
        <v>110 mm</v>
      </c>
      <c r="J44" s="19" t="str">
        <f t="shared" si="15"/>
        <v>131 mm</v>
      </c>
      <c r="K44" s="19" t="str">
        <f t="shared" si="15"/>
        <v>157 mm</v>
      </c>
      <c r="L44" s="19" t="str">
        <f t="shared" si="15"/>
        <v>191 mm</v>
      </c>
      <c r="M44" s="19" t="str">
        <f t="shared" si="15"/>
        <v>236 mm</v>
      </c>
      <c r="N44" s="19" t="str">
        <f t="shared" si="15"/>
        <v>302 mm</v>
      </c>
      <c r="O44" s="19" t="str">
        <f t="shared" si="15"/>
        <v>411 mm</v>
      </c>
      <c r="P44" s="19" t="str">
        <f t="shared" si="15"/>
        <v>624 mm</v>
      </c>
      <c r="Q44" s="19" t="str">
        <f t="shared" si="15"/>
        <v>1257 mm</v>
      </c>
    </row>
    <row r="45" spans="2:17" hidden="1" x14ac:dyDescent="0.2">
      <c r="C45" s="19"/>
      <c r="D45" s="19"/>
      <c r="E45" s="19"/>
      <c r="F45" s="19"/>
      <c r="G45" s="19"/>
      <c r="H45" s="19"/>
      <c r="I45" s="19"/>
      <c r="J45" s="19"/>
      <c r="K45" s="19"/>
      <c r="L45" s="19"/>
      <c r="M45" s="19"/>
      <c r="N45" s="19"/>
      <c r="O45" s="19"/>
      <c r="P45" s="19"/>
      <c r="Q45" s="19"/>
    </row>
    <row r="46" spans="2:17" ht="15" hidden="1" x14ac:dyDescent="0.25">
      <c r="B46" s="4" t="s">
        <v>32</v>
      </c>
      <c r="C46" s="19" t="str">
        <f>ROUND((SQRT((C33-C37)^2+(C34-C38)^2)),)&amp;" mm"</f>
        <v>480 mm</v>
      </c>
      <c r="D46" s="19" t="str">
        <f>ROUND((SQRT((D33-D37)^2+(D34-D38)^2)),)&amp;" mm"</f>
        <v>382 mm</v>
      </c>
      <c r="E46" s="19" t="str">
        <f t="shared" ref="E46:Q46" si="16">ROUND((SQRT((E33-E37)^2+(E34-E38)^2)),)&amp;" mm"</f>
        <v>327 mm</v>
      </c>
      <c r="F46" s="19" t="str">
        <f t="shared" si="16"/>
        <v>294 mm</v>
      </c>
      <c r="G46" s="19" t="str">
        <f t="shared" si="16"/>
        <v>274 mm</v>
      </c>
      <c r="H46" s="19" t="str">
        <f t="shared" si="16"/>
        <v>263 mm</v>
      </c>
      <c r="I46" s="19" t="str">
        <f t="shared" si="16"/>
        <v>260 mm</v>
      </c>
      <c r="J46" s="19" t="str">
        <f t="shared" si="16"/>
        <v>263 mm</v>
      </c>
      <c r="K46" s="19" t="str">
        <f t="shared" si="16"/>
        <v>274 mm</v>
      </c>
      <c r="L46" s="19" t="str">
        <f t="shared" si="16"/>
        <v>294 mm</v>
      </c>
      <c r="M46" s="19" t="str">
        <f t="shared" si="16"/>
        <v>327 mm</v>
      </c>
      <c r="N46" s="19" t="str">
        <f t="shared" si="16"/>
        <v>382 mm</v>
      </c>
      <c r="O46" s="19" t="str">
        <f t="shared" si="16"/>
        <v>480 mm</v>
      </c>
      <c r="P46" s="19" t="str">
        <f t="shared" si="16"/>
        <v>683 mm</v>
      </c>
      <c r="Q46" s="19" t="str">
        <f t="shared" si="16"/>
        <v>1307 mm</v>
      </c>
    </row>
    <row r="47" spans="2:17" hidden="1" x14ac:dyDescent="0.2"/>
    <row r="48" spans="2:17" hidden="1" x14ac:dyDescent="0.2">
      <c r="B48" s="2" t="s">
        <v>42</v>
      </c>
      <c r="C48" s="22" t="str">
        <f>D65+70&amp;" mm"</f>
        <v>70 mm</v>
      </c>
    </row>
    <row r="49" spans="2:16" hidden="1" x14ac:dyDescent="0.2"/>
    <row r="50" spans="2:16" hidden="1" x14ac:dyDescent="0.2"/>
    <row r="51" spans="2:16" ht="18.600000000000001" customHeight="1" x14ac:dyDescent="0.2"/>
    <row r="58" spans="2:16" ht="25.5" x14ac:dyDescent="0.35">
      <c r="B58" s="23" t="s">
        <v>38</v>
      </c>
    </row>
    <row r="59" spans="2:16" ht="25.5" x14ac:dyDescent="0.35">
      <c r="B59" s="23"/>
    </row>
    <row r="60" spans="2:16" s="24" customFormat="1" ht="61.9" customHeight="1" x14ac:dyDescent="0.2">
      <c r="B60" s="34" t="s">
        <v>39</v>
      </c>
      <c r="C60" s="34"/>
      <c r="D60" s="34"/>
      <c r="E60" s="34"/>
      <c r="F60" s="34"/>
      <c r="G60" s="34"/>
      <c r="H60" s="34"/>
      <c r="I60" s="34"/>
      <c r="J60" s="34"/>
      <c r="K60" s="34"/>
      <c r="L60" s="34"/>
      <c r="M60" s="34"/>
      <c r="N60" s="34"/>
      <c r="O60" s="34"/>
      <c r="P60" s="34"/>
    </row>
    <row r="61" spans="2:16" s="24" customFormat="1" ht="207.6" customHeight="1" x14ac:dyDescent="0.2">
      <c r="B61" s="25"/>
      <c r="C61" s="26"/>
      <c r="D61" s="26"/>
      <c r="E61" s="26"/>
      <c r="F61" s="26"/>
      <c r="G61" s="26"/>
      <c r="H61" s="26"/>
      <c r="I61" s="27"/>
      <c r="J61" s="25"/>
      <c r="K61" s="26"/>
      <c r="L61" s="26"/>
      <c r="M61" s="26"/>
      <c r="N61" s="26"/>
      <c r="O61" s="26"/>
      <c r="P61" s="27"/>
    </row>
    <row r="62" spans="2:16" ht="292.89999999999998" customHeight="1" x14ac:dyDescent="0.2">
      <c r="B62" s="28"/>
      <c r="C62" s="29"/>
      <c r="D62" s="29"/>
      <c r="E62" s="29"/>
      <c r="F62" s="29"/>
      <c r="G62" s="29"/>
      <c r="H62" s="29"/>
      <c r="I62" s="30"/>
      <c r="J62" s="28"/>
      <c r="K62" s="29"/>
      <c r="L62" s="29"/>
      <c r="M62" s="29"/>
      <c r="N62" s="29"/>
      <c r="O62" s="29"/>
      <c r="P62" s="30"/>
    </row>
    <row r="63" spans="2:16" ht="24" customHeight="1" x14ac:dyDescent="0.2"/>
    <row r="64" spans="2:16" ht="24" customHeight="1" x14ac:dyDescent="0.2">
      <c r="B64" s="31" t="s">
        <v>43</v>
      </c>
    </row>
    <row r="65" spans="2:9" ht="19.149999999999999" customHeight="1" x14ac:dyDescent="0.2">
      <c r="B65" s="5" t="s">
        <v>36</v>
      </c>
      <c r="C65" s="11" t="s">
        <v>35</v>
      </c>
      <c r="D65" s="10"/>
      <c r="E65" s="7" t="s">
        <v>1</v>
      </c>
    </row>
    <row r="66" spans="2:9" ht="19.149999999999999" customHeight="1" x14ac:dyDescent="0.2">
      <c r="B66" s="5" t="s">
        <v>37</v>
      </c>
      <c r="C66" s="11" t="s">
        <v>0</v>
      </c>
      <c r="D66" s="10"/>
      <c r="E66" s="7" t="s">
        <v>1</v>
      </c>
      <c r="G66" s="18"/>
      <c r="H66" s="18"/>
      <c r="I66" s="18"/>
    </row>
    <row r="67" spans="2:9" ht="19.149999999999999" customHeight="1" x14ac:dyDescent="0.2">
      <c r="B67" s="5" t="s">
        <v>33</v>
      </c>
      <c r="C67" s="11" t="s">
        <v>8</v>
      </c>
      <c r="D67" s="10"/>
      <c r="E67" s="7" t="s">
        <v>1</v>
      </c>
      <c r="G67" s="18"/>
      <c r="H67" s="18"/>
      <c r="I67" s="18"/>
    </row>
    <row r="68" spans="2:9" ht="19.149999999999999" customHeight="1" x14ac:dyDescent="0.2">
      <c r="B68" s="5"/>
      <c r="C68" s="6"/>
      <c r="D68" s="6"/>
      <c r="E68" s="7"/>
      <c r="G68" s="18"/>
      <c r="H68" s="18"/>
      <c r="I68" s="18"/>
    </row>
    <row r="69" spans="2:9" ht="19.149999999999999" customHeight="1" x14ac:dyDescent="0.2">
      <c r="B69" s="5"/>
      <c r="C69" s="6"/>
      <c r="D69" s="6"/>
      <c r="E69" s="7"/>
      <c r="G69" s="18"/>
      <c r="H69" s="18"/>
      <c r="I69" s="18"/>
    </row>
    <row r="70" spans="2:9" ht="28.15" customHeight="1" x14ac:dyDescent="0.2">
      <c r="B70" s="9" t="s">
        <v>44</v>
      </c>
      <c r="C70" s="6"/>
      <c r="D70" s="7"/>
      <c r="E70" s="7"/>
      <c r="G70" s="18"/>
      <c r="H70" s="18"/>
      <c r="I70" s="18"/>
    </row>
    <row r="71" spans="2:9" ht="8.4499999999999993" customHeight="1" x14ac:dyDescent="0.2">
      <c r="B71" s="9"/>
      <c r="C71" s="6"/>
      <c r="D71" s="7"/>
      <c r="E71" s="7"/>
      <c r="G71" s="18"/>
      <c r="H71" s="18"/>
      <c r="I71" s="18"/>
    </row>
    <row r="72" spans="2:9" ht="19.149999999999999" customHeight="1" x14ac:dyDescent="0.2">
      <c r="B72" s="12" t="str">
        <f>$G$6</f>
        <v>Qx:</v>
      </c>
      <c r="C72" s="12" t="s">
        <v>34</v>
      </c>
      <c r="D72" s="10">
        <f>$K$6</f>
        <v>117</v>
      </c>
      <c r="E72" s="8" t="s">
        <v>1</v>
      </c>
      <c r="G72" s="18"/>
      <c r="H72" s="18"/>
      <c r="I72" s="18"/>
    </row>
    <row r="73" spans="2:9" ht="19.149999999999999" customHeight="1" x14ac:dyDescent="0.2">
      <c r="B73" s="12" t="str">
        <f>$G$7</f>
        <v>R6/R8/i8:</v>
      </c>
      <c r="C73" s="12" t="s">
        <v>34</v>
      </c>
      <c r="D73" s="10">
        <f>$K$7</f>
        <v>110</v>
      </c>
      <c r="E73" s="8" t="s">
        <v>1</v>
      </c>
      <c r="G73" s="18"/>
      <c r="H73" s="18"/>
      <c r="I73" s="18"/>
    </row>
    <row r="74" spans="2:9" ht="19.149999999999999" customHeight="1" x14ac:dyDescent="0.2">
      <c r="B74" s="12" t="str">
        <f>$G$8</f>
        <v>R3/R4/R5/R7:</v>
      </c>
      <c r="C74" s="12" t="s">
        <v>34</v>
      </c>
      <c r="D74" s="10">
        <f>$K$8</f>
        <v>82</v>
      </c>
      <c r="E74" s="8" t="s">
        <v>1</v>
      </c>
      <c r="G74" s="18"/>
      <c r="H74" s="18"/>
      <c r="I74" s="18"/>
    </row>
    <row r="75" spans="2:9" ht="19.149999999999999" customHeight="1" x14ac:dyDescent="0.2">
      <c r="B75" s="32"/>
      <c r="C75" s="32"/>
      <c r="D75" s="32"/>
      <c r="E75" s="7"/>
      <c r="G75" s="18"/>
      <c r="H75" s="18"/>
      <c r="I75" s="18"/>
    </row>
    <row r="76" spans="2:9" ht="19.149999999999999" customHeight="1" x14ac:dyDescent="0.2">
      <c r="B76" s="5" t="s">
        <v>4</v>
      </c>
      <c r="C76" s="6" t="s">
        <v>5</v>
      </c>
      <c r="D76" s="10">
        <v>110</v>
      </c>
      <c r="E76" s="7" t="s">
        <v>1</v>
      </c>
    </row>
    <row r="77" spans="2:9" x14ac:dyDescent="0.2">
      <c r="G77" s="18"/>
      <c r="H77" s="18"/>
      <c r="I77" s="18"/>
    </row>
    <row r="79" spans="2:9" ht="15" x14ac:dyDescent="0.2">
      <c r="B79" s="9" t="s">
        <v>45</v>
      </c>
    </row>
    <row r="81" spans="2:17" ht="19.149999999999999" customHeight="1" x14ac:dyDescent="0.2">
      <c r="B81" s="12" t="str">
        <f t="shared" ref="B81:Q81" si="17">B14</f>
        <v>Dachneigung:</v>
      </c>
      <c r="C81" s="13">
        <f t="shared" si="17"/>
        <v>15</v>
      </c>
      <c r="D81" s="13">
        <f t="shared" si="17"/>
        <v>20</v>
      </c>
      <c r="E81" s="13">
        <f t="shared" si="17"/>
        <v>25</v>
      </c>
      <c r="F81" s="13">
        <f t="shared" si="17"/>
        <v>30</v>
      </c>
      <c r="G81" s="13">
        <f t="shared" si="17"/>
        <v>35</v>
      </c>
      <c r="H81" s="13">
        <f t="shared" si="17"/>
        <v>40</v>
      </c>
      <c r="I81" s="13">
        <f t="shared" si="17"/>
        <v>45</v>
      </c>
      <c r="J81" s="13">
        <f t="shared" si="17"/>
        <v>50</v>
      </c>
      <c r="K81" s="13">
        <f t="shared" si="17"/>
        <v>55</v>
      </c>
      <c r="L81" s="13">
        <f t="shared" si="17"/>
        <v>60</v>
      </c>
      <c r="M81" s="13">
        <f t="shared" si="17"/>
        <v>65</v>
      </c>
      <c r="N81" s="13">
        <f t="shared" si="17"/>
        <v>70</v>
      </c>
      <c r="O81" s="13">
        <f t="shared" si="17"/>
        <v>75</v>
      </c>
      <c r="P81" s="13">
        <f t="shared" si="17"/>
        <v>80</v>
      </c>
      <c r="Q81" s="13">
        <f t="shared" si="17"/>
        <v>85</v>
      </c>
    </row>
    <row r="82" spans="2:17" ht="19.149999999999999" customHeight="1" x14ac:dyDescent="0.2">
      <c r="B82" s="12" t="str">
        <f t="shared" ref="B82:Q82" si="18">B43</f>
        <v>Länge X:</v>
      </c>
      <c r="C82" s="12" t="str">
        <f t="shared" si="18"/>
        <v>411 mm</v>
      </c>
      <c r="D82" s="12" t="str">
        <f t="shared" si="18"/>
        <v>302 mm</v>
      </c>
      <c r="E82" s="12" t="str">
        <f t="shared" si="18"/>
        <v>236 mm</v>
      </c>
      <c r="F82" s="12" t="str">
        <f t="shared" si="18"/>
        <v>191 mm</v>
      </c>
      <c r="G82" s="12" t="str">
        <f t="shared" si="18"/>
        <v>157 mm</v>
      </c>
      <c r="H82" s="12" t="str">
        <f t="shared" si="18"/>
        <v>131 mm</v>
      </c>
      <c r="I82" s="12" t="str">
        <f t="shared" si="18"/>
        <v>110 mm</v>
      </c>
      <c r="J82" s="12" t="str">
        <f t="shared" si="18"/>
        <v>92 mm</v>
      </c>
      <c r="K82" s="12" t="str">
        <f t="shared" si="18"/>
        <v>77 mm</v>
      </c>
      <c r="L82" s="12" t="str">
        <f t="shared" si="18"/>
        <v>64 mm</v>
      </c>
      <c r="M82" s="12" t="str">
        <f t="shared" si="18"/>
        <v>51 mm</v>
      </c>
      <c r="N82" s="12" t="str">
        <f t="shared" si="18"/>
        <v>40 mm</v>
      </c>
      <c r="O82" s="12" t="str">
        <f t="shared" si="18"/>
        <v>29 mm</v>
      </c>
      <c r="P82" s="12" t="str">
        <f t="shared" si="18"/>
        <v>19 mm</v>
      </c>
      <c r="Q82" s="12" t="str">
        <f t="shared" si="18"/>
        <v>10 mm</v>
      </c>
    </row>
    <row r="83" spans="2:17" ht="19.149999999999999" customHeight="1" x14ac:dyDescent="0.2">
      <c r="B83" s="12" t="str">
        <f t="shared" ref="B83:Q83" si="19">B44</f>
        <v>Länge Y:</v>
      </c>
      <c r="C83" s="12" t="str">
        <f t="shared" si="19"/>
        <v>29 mm</v>
      </c>
      <c r="D83" s="33" t="str">
        <f>D44</f>
        <v>40 mm</v>
      </c>
      <c r="E83" s="12" t="str">
        <f t="shared" si="19"/>
        <v>51 mm</v>
      </c>
      <c r="F83" s="12" t="str">
        <f t="shared" si="19"/>
        <v>64 mm</v>
      </c>
      <c r="G83" s="12" t="str">
        <f t="shared" si="19"/>
        <v>77 mm</v>
      </c>
      <c r="H83" s="12" t="str">
        <f t="shared" si="19"/>
        <v>92 mm</v>
      </c>
      <c r="I83" s="12" t="str">
        <f t="shared" si="19"/>
        <v>110 mm</v>
      </c>
      <c r="J83" s="12" t="str">
        <f t="shared" si="19"/>
        <v>131 mm</v>
      </c>
      <c r="K83" s="12" t="str">
        <f t="shared" si="19"/>
        <v>157 mm</v>
      </c>
      <c r="L83" s="12" t="str">
        <f t="shared" si="19"/>
        <v>191 mm</v>
      </c>
      <c r="M83" s="12" t="str">
        <f t="shared" si="19"/>
        <v>236 mm</v>
      </c>
      <c r="N83" s="12" t="str">
        <f t="shared" si="19"/>
        <v>302 mm</v>
      </c>
      <c r="O83" s="12" t="str">
        <f t="shared" si="19"/>
        <v>411 mm</v>
      </c>
      <c r="P83" s="12" t="str">
        <f t="shared" si="19"/>
        <v>624 mm</v>
      </c>
      <c r="Q83" s="12" t="str">
        <f t="shared" si="19"/>
        <v>1257 mm</v>
      </c>
    </row>
    <row r="84" spans="2:17" ht="19.149999999999999" customHeight="1" x14ac:dyDescent="0.2">
      <c r="B84" s="12" t="str">
        <f>B46</f>
        <v>Länge Y + H + X:</v>
      </c>
      <c r="C84" s="12" t="str">
        <f>C46</f>
        <v>480 mm</v>
      </c>
      <c r="D84" s="12" t="str">
        <f t="shared" ref="D84:Q84" si="20">D46</f>
        <v>382 mm</v>
      </c>
      <c r="E84" s="12" t="str">
        <f t="shared" si="20"/>
        <v>327 mm</v>
      </c>
      <c r="F84" s="12" t="str">
        <f t="shared" si="20"/>
        <v>294 mm</v>
      </c>
      <c r="G84" s="12" t="str">
        <f t="shared" si="20"/>
        <v>274 mm</v>
      </c>
      <c r="H84" s="12" t="str">
        <f t="shared" si="20"/>
        <v>263 mm</v>
      </c>
      <c r="I84" s="12" t="str">
        <f t="shared" si="20"/>
        <v>260 mm</v>
      </c>
      <c r="J84" s="12" t="str">
        <f t="shared" si="20"/>
        <v>263 mm</v>
      </c>
      <c r="K84" s="12" t="str">
        <f t="shared" si="20"/>
        <v>274 mm</v>
      </c>
      <c r="L84" s="12" t="str">
        <f t="shared" si="20"/>
        <v>294 mm</v>
      </c>
      <c r="M84" s="12" t="str">
        <f t="shared" si="20"/>
        <v>327 mm</v>
      </c>
      <c r="N84" s="12" t="str">
        <f t="shared" si="20"/>
        <v>382 mm</v>
      </c>
      <c r="O84" s="12" t="str">
        <f t="shared" si="20"/>
        <v>480 mm</v>
      </c>
      <c r="P84" s="12" t="str">
        <f t="shared" si="20"/>
        <v>683 mm</v>
      </c>
      <c r="Q84" s="12" t="str">
        <f t="shared" si="20"/>
        <v>1307 mm</v>
      </c>
    </row>
    <row r="85" spans="2:17" ht="19.149999999999999" customHeight="1" x14ac:dyDescent="0.2">
      <c r="B85" s="12" t="str">
        <f>B48</f>
        <v>Breite für Wechsel B-B:</v>
      </c>
      <c r="C85" s="35" t="str">
        <f>$C$48</f>
        <v>70 mm</v>
      </c>
      <c r="D85" s="35"/>
      <c r="E85" s="35"/>
      <c r="F85" s="35"/>
      <c r="G85" s="35"/>
      <c r="H85" s="35"/>
      <c r="I85" s="35"/>
      <c r="J85" s="35"/>
      <c r="K85" s="35"/>
      <c r="L85" s="35"/>
      <c r="M85" s="35"/>
      <c r="N85" s="35"/>
      <c r="O85" s="35"/>
      <c r="P85" s="35"/>
      <c r="Q85" s="35"/>
    </row>
  </sheetData>
  <sheetProtection algorithmName="SHA-512" hashValue="C1N6rVy4KxJ0s2weYd3cHas3Idsa3hIXs792NFyTODuJ3SBtAL9S4CAHrdg5FIXTUBBFeYB+O/xuzVSkyxd4RA==" saltValue="mmvOzQ9sF5aZZ2k9a9GNuQ==" spinCount="100000" sheet="1" objects="1" scenarios="1"/>
  <protectedRanges>
    <protectedRange sqref="D65:D67 D76 D70" name="Erfassung"/>
  </protectedRanges>
  <mergeCells count="2">
    <mergeCell ref="B60:P60"/>
    <mergeCell ref="C85:Q85"/>
  </mergeCells>
  <dataValidations count="1">
    <dataValidation type="list" allowBlank="1" showInputMessage="1" showErrorMessage="1" sqref="D76 K9" xr:uid="{70634D75-A3E3-4724-9914-D6CC32E7B8CE}">
      <formula1>$K$6:$K$8</formula1>
    </dataValidation>
  </dataValidations>
  <pageMargins left="0.7" right="0.7" top="0.78740157499999996" bottom="0.78740157499999996" header="0.3" footer="0.3"/>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Roto Frank Bauelemente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Wagner</dc:creator>
  <cp:lastModifiedBy>Wagner, Martin</cp:lastModifiedBy>
  <cp:lastPrinted>2024-02-19T11:04:18Z</cp:lastPrinted>
  <dcterms:created xsi:type="dcterms:W3CDTF">2018-03-13T14:10:41Z</dcterms:created>
  <dcterms:modified xsi:type="dcterms:W3CDTF">2024-02-22T14:59:41Z</dcterms:modified>
</cp:coreProperties>
</file>